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ДСД\Эксплуатация\Юг сети\Куринова\18\статотчетность\сайт ПП 24\2023\ежегодно\п.19 г\"/>
    </mc:Choice>
  </mc:AlternateContent>
  <bookViews>
    <workbookView xWindow="0" yWindow="0" windowWidth="28800" windowHeight="11835" firstSheet="1" activeTab="1"/>
  </bookViews>
  <sheets>
    <sheet name="на сайт Баланс 2018г." sheetId="30" state="hidden" r:id="rId1"/>
    <sheet name=" Баланс 2022 г. " sheetId="31" r:id="rId2"/>
  </sheets>
  <externalReferences>
    <externalReference r:id="rId3"/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H7" i="31" l="1"/>
  <c r="G7" i="31"/>
  <c r="G9" i="31"/>
  <c r="D9" i="31"/>
  <c r="G13" i="31"/>
  <c r="H13" i="31"/>
  <c r="G14" i="31"/>
  <c r="H14" i="31"/>
  <c r="D12" i="31" l="1"/>
  <c r="D22" i="31" l="1"/>
  <c r="G10" i="31"/>
  <c r="D14" i="31"/>
  <c r="H9" i="31"/>
  <c r="D11" i="31"/>
  <c r="D17" i="31"/>
  <c r="D18" i="31"/>
  <c r="D19" i="31"/>
  <c r="D20" i="31"/>
  <c r="D16" i="31"/>
  <c r="D13" i="31" l="1"/>
  <c r="H21" i="31"/>
  <c r="H10" i="31"/>
  <c r="G31" i="30"/>
  <c r="G30" i="30"/>
  <c r="M25" i="30"/>
  <c r="E7" i="31" l="1"/>
  <c r="D7" i="31" s="1"/>
  <c r="D21" i="31" s="1"/>
  <c r="G21" i="31"/>
  <c r="D10" i="31"/>
  <c r="H8" i="31"/>
  <c r="G8" i="31" s="1"/>
  <c r="E8" i="31" s="1"/>
  <c r="D8" i="31" s="1"/>
  <c r="M8" i="30"/>
  <c r="M7" i="30"/>
  <c r="D31" i="30"/>
  <c r="M11" i="30"/>
  <c r="N8" i="30"/>
  <c r="N7" i="30"/>
  <c r="G12" i="30" l="1"/>
  <c r="D12" i="30" s="1"/>
  <c r="G11" i="30"/>
  <c r="M22" i="30"/>
  <c r="H22" i="30"/>
  <c r="G22" i="30"/>
  <c r="M21" i="30"/>
  <c r="M20" i="30"/>
  <c r="H20" i="30"/>
  <c r="G20" i="30"/>
  <c r="D11" i="30"/>
  <c r="M13" i="30"/>
  <c r="H19" i="30"/>
  <c r="D19" i="30" s="1"/>
  <c r="H18" i="30"/>
  <c r="D18" i="30" s="1"/>
  <c r="H17" i="30"/>
  <c r="G17" i="30"/>
  <c r="G14" i="30" s="1"/>
  <c r="H16" i="30"/>
  <c r="H13" i="30" s="1"/>
  <c r="H9" i="30" s="1"/>
  <c r="H7" i="30" s="1"/>
  <c r="O7" i="30" s="1"/>
  <c r="G16" i="30"/>
  <c r="G13" i="30" s="1"/>
  <c r="G9" i="30" s="1"/>
  <c r="H14" i="30" l="1"/>
  <c r="H10" i="30" s="1"/>
  <c r="H8" i="30" s="1"/>
  <c r="D16" i="30"/>
  <c r="D26" i="30" s="1"/>
  <c r="D9" i="30"/>
  <c r="G10" i="30"/>
  <c r="D14" i="30"/>
  <c r="D17" i="30"/>
  <c r="D13" i="30"/>
  <c r="H21" i="30"/>
  <c r="D20" i="30"/>
  <c r="D22" i="30"/>
  <c r="G7" i="30"/>
  <c r="J13" i="30"/>
  <c r="G8" i="30" l="1"/>
  <c r="D8" i="30" s="1"/>
  <c r="D10" i="30"/>
  <c r="D7" i="30"/>
  <c r="E7" i="30"/>
  <c r="M10" i="30"/>
  <c r="E8" i="30"/>
  <c r="M9" i="30"/>
  <c r="D21" i="30"/>
  <c r="G21" i="30"/>
  <c r="B13" i="30"/>
  <c r="J14" i="30" l="1"/>
  <c r="J8" i="30" l="1"/>
  <c r="J7" i="30" l="1"/>
</calcChain>
</file>

<file path=xl/sharedStrings.xml><?xml version="1.0" encoding="utf-8"?>
<sst xmlns="http://schemas.openxmlformats.org/spreadsheetml/2006/main" count="79" uniqueCount="31">
  <si>
    <t>Наименование показателей</t>
  </si>
  <si>
    <t>ОРГАНИЗАЦИЯ: ООО"Юг сети"</t>
  </si>
  <si>
    <t>в т.ч.</t>
  </si>
  <si>
    <t>%</t>
  </si>
  <si>
    <t>СН2</t>
  </si>
  <si>
    <t>НН</t>
  </si>
  <si>
    <t>ПП РФ 24 от 21.01.2004 п.11б абз.2-5 (ежегодно, до 1 марта)</t>
  </si>
  <si>
    <t>Отпуск электроэнергии в сеть сетевой компании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сетевой организации</t>
  </si>
  <si>
    <t>тыс.кВтч</t>
  </si>
  <si>
    <t>МВт</t>
  </si>
  <si>
    <t>ПП РФ 24 от 21.01.2004г.</t>
  </si>
  <si>
    <t>п.11б) абз.3</t>
  </si>
  <si>
    <t>п.11б) абз.4</t>
  </si>
  <si>
    <t>Ед.изм.</t>
  </si>
  <si>
    <t>Всего</t>
  </si>
  <si>
    <t>Уровень напряжения</t>
  </si>
  <si>
    <t>ВН</t>
  </si>
  <si>
    <t>СН1</t>
  </si>
  <si>
    <t>Отпуск (передача) электроэнергии  в другие сети</t>
  </si>
  <si>
    <t>Объем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</t>
  </si>
  <si>
    <t>Отпуск (передача) электроэнергии прочим потребителям</t>
  </si>
  <si>
    <t>Отпуск (передача) электроэнергии  потребителям  по группе население</t>
  </si>
  <si>
    <t>Потери электроэнергии в сетях сетевой организации в абсолютном и относительном выражении по уровням напряжения, используемым для целей ценообразования</t>
  </si>
  <si>
    <t>Баланс электрической энергии и мощности за 2018 год (факт)</t>
  </si>
  <si>
    <t>нн</t>
  </si>
  <si>
    <t>сн2</t>
  </si>
  <si>
    <t>Отпуск (передача) электроэнергии  конечным потребителям всего</t>
  </si>
  <si>
    <t>ПП РФ 24 от 21.01.2004 п.19 г абз.2 (ежегодно, до 1 марта)</t>
  </si>
  <si>
    <t>п.19 г) абз.3</t>
  </si>
  <si>
    <t>п.19 г) абз.2</t>
  </si>
  <si>
    <t>Баланс электрической энергии и мощности за 2022 год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</si>
</sst>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0"/>
    <numFmt numFmtId="165" formatCode="#,##0.0000"/>
    <numFmt numFmtId="166" formatCode="#,##0.00000"/>
    <numFmt numFmtId="167" formatCode="[=0]&quot; --&quot;;#,##0.0"/>
    <numFmt numFmtId="168" formatCode="[=0]&quot; --&quot;;#,##0.000"/>
    <numFmt numFmtId="169" formatCode="0.000"/>
    <numFmt numFmtId="170" formatCode="0.00000"/>
    <numFmt numFmtId="171" formatCode="0.0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2"/>
      <color indexed="10"/>
      <name val="Arial Narrow"/>
      <family val="2"/>
      <charset val="204"/>
    </font>
    <font>
      <b/>
      <sz val="11"/>
      <color rgb="FFFF0000"/>
      <name val="Arial Narrow"/>
      <family val="2"/>
      <charset val="204"/>
    </font>
    <font>
      <b/>
      <sz val="9"/>
      <name val="Tahoma"/>
      <family val="2"/>
      <charset val="204"/>
    </font>
    <font>
      <sz val="11"/>
      <name val="Arial Narrow"/>
      <family val="2"/>
      <charset val="204"/>
    </font>
    <font>
      <sz val="10"/>
      <name val="Times New Roman CYR"/>
      <charset val="204"/>
    </font>
    <font>
      <sz val="11"/>
      <name val="Arial"/>
      <family val="2"/>
      <charset val="204"/>
    </font>
    <font>
      <sz val="12"/>
      <color rgb="FFFF0000"/>
      <name val="Arial Narrow"/>
      <family val="2"/>
      <charset val="204"/>
    </font>
    <font>
      <b/>
      <sz val="11"/>
      <name val="Arial Narrow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8" fillId="0" borderId="2" applyBorder="0">
      <alignment horizontal="center" vertical="center" wrapText="1"/>
    </xf>
    <xf numFmtId="0" fontId="10" fillId="0" borderId="0"/>
  </cellStyleXfs>
  <cellXfs count="100">
    <xf numFmtId="0" fontId="0" fillId="0" borderId="0" xfId="0"/>
    <xf numFmtId="0" fontId="5" fillId="0" borderId="0" xfId="1" applyFont="1"/>
    <xf numFmtId="0" fontId="5" fillId="0" borderId="0" xfId="3" applyFont="1" applyFill="1" applyProtection="1"/>
    <xf numFmtId="0" fontId="5" fillId="0" borderId="0" xfId="3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4" fontId="5" fillId="0" borderId="0" xfId="1" applyNumberFormat="1" applyFont="1"/>
    <xf numFmtId="164" fontId="5" fillId="0" borderId="0" xfId="1" applyNumberFormat="1" applyFont="1"/>
    <xf numFmtId="164" fontId="5" fillId="2" borderId="1" xfId="1" applyNumberFormat="1" applyFont="1" applyFill="1" applyBorder="1"/>
    <xf numFmtId="0" fontId="3" fillId="2" borderId="0" xfId="2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5" fillId="0" borderId="1" xfId="4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Continuous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2" borderId="0" xfId="0" applyFont="1" applyFill="1" applyBorder="1" applyAlignment="1">
      <alignment horizontal="centerContinuous" vertical="center" wrapText="1"/>
    </xf>
    <xf numFmtId="4" fontId="5" fillId="0" borderId="7" xfId="1" applyNumberFormat="1" applyFont="1" applyFill="1" applyBorder="1" applyAlignment="1">
      <alignment horizontal="centerContinuous" vertical="top" wrapText="1"/>
    </xf>
    <xf numFmtId="4" fontId="5" fillId="0" borderId="8" xfId="1" applyNumberFormat="1" applyFont="1" applyFill="1" applyBorder="1" applyAlignment="1">
      <alignment horizontal="centerContinuous" vertical="top" wrapText="1"/>
    </xf>
    <xf numFmtId="0" fontId="4" fillId="0" borderId="9" xfId="0" applyFont="1" applyBorder="1" applyAlignment="1">
      <alignment horizontal="center" vertical="top" wrapText="1"/>
    </xf>
    <xf numFmtId="164" fontId="5" fillId="2" borderId="9" xfId="1" applyNumberFormat="1" applyFont="1" applyFill="1" applyBorder="1"/>
    <xf numFmtId="0" fontId="5" fillId="0" borderId="11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left" vertical="center" wrapText="1"/>
    </xf>
    <xf numFmtId="165" fontId="5" fillId="2" borderId="9" xfId="1" applyNumberFormat="1" applyFont="1" applyFill="1" applyBorder="1"/>
    <xf numFmtId="165" fontId="5" fillId="0" borderId="0" xfId="1" applyNumberFormat="1" applyFont="1"/>
    <xf numFmtId="166" fontId="5" fillId="2" borderId="1" xfId="1" applyNumberFormat="1" applyFont="1" applyFill="1" applyBorder="1"/>
    <xf numFmtId="166" fontId="5" fillId="2" borderId="9" xfId="1" applyNumberFormat="1" applyFont="1" applyFill="1" applyBorder="1"/>
    <xf numFmtId="166" fontId="5" fillId="2" borderId="11" xfId="1" applyNumberFormat="1" applyFont="1" applyFill="1" applyBorder="1"/>
    <xf numFmtId="166" fontId="5" fillId="2" borderId="12" xfId="1" applyNumberFormat="1" applyFont="1" applyFill="1" applyBorder="1"/>
    <xf numFmtId="166" fontId="5" fillId="0" borderId="0" xfId="1" applyNumberFormat="1" applyFont="1"/>
    <xf numFmtId="167" fontId="11" fillId="2" borderId="13" xfId="6" applyNumberFormat="1" applyFont="1" applyFill="1" applyBorder="1" applyAlignment="1">
      <alignment horizontal="right"/>
    </xf>
    <xf numFmtId="167" fontId="11" fillId="2" borderId="20" xfId="6" applyNumberFormat="1" applyFont="1" applyFill="1" applyBorder="1" applyAlignment="1">
      <alignment horizontal="right"/>
    </xf>
    <xf numFmtId="168" fontId="11" fillId="2" borderId="9" xfId="6" applyNumberFormat="1" applyFont="1" applyFill="1" applyBorder="1" applyAlignment="1">
      <alignment horizontal="right"/>
    </xf>
    <xf numFmtId="168" fontId="5" fillId="2" borderId="1" xfId="1" applyNumberFormat="1" applyFont="1" applyFill="1" applyBorder="1"/>
    <xf numFmtId="4" fontId="12" fillId="2" borderId="1" xfId="1" applyNumberFormat="1" applyFont="1" applyFill="1" applyBorder="1"/>
    <xf numFmtId="4" fontId="12" fillId="2" borderId="9" xfId="1" applyNumberFormat="1" applyFont="1" applyFill="1" applyBorder="1"/>
    <xf numFmtId="169" fontId="5" fillId="0" borderId="0" xfId="1" applyNumberFormat="1" applyFont="1"/>
    <xf numFmtId="170" fontId="5" fillId="0" borderId="0" xfId="1" applyNumberFormat="1" applyFont="1"/>
    <xf numFmtId="171" fontId="5" fillId="0" borderId="0" xfId="1" applyNumberFormat="1" applyFont="1"/>
    <xf numFmtId="0" fontId="5" fillId="3" borderId="1" xfId="4" applyFont="1" applyFill="1" applyBorder="1" applyAlignment="1">
      <alignment horizontal="center" vertical="center" wrapText="1"/>
    </xf>
    <xf numFmtId="164" fontId="5" fillId="3" borderId="1" xfId="1" applyNumberFormat="1" applyFont="1" applyFill="1" applyBorder="1"/>
    <xf numFmtId="167" fontId="11" fillId="3" borderId="13" xfId="6" applyNumberFormat="1" applyFont="1" applyFill="1" applyBorder="1" applyAlignment="1">
      <alignment horizontal="right"/>
    </xf>
    <xf numFmtId="168" fontId="5" fillId="3" borderId="1" xfId="1" applyNumberFormat="1" applyFont="1" applyFill="1" applyBorder="1"/>
    <xf numFmtId="167" fontId="11" fillId="3" borderId="9" xfId="6" applyNumberFormat="1" applyFont="1" applyFill="1" applyBorder="1" applyAlignment="1">
      <alignment horizontal="right"/>
    </xf>
    <xf numFmtId="166" fontId="5" fillId="3" borderId="1" xfId="1" applyNumberFormat="1" applyFont="1" applyFill="1" applyBorder="1"/>
    <xf numFmtId="10" fontId="5" fillId="0" borderId="0" xfId="1" applyNumberFormat="1" applyFont="1"/>
    <xf numFmtId="0" fontId="5" fillId="2" borderId="1" xfId="4" applyFont="1" applyFill="1" applyBorder="1" applyAlignment="1">
      <alignment horizontal="center" vertical="center" wrapText="1"/>
    </xf>
    <xf numFmtId="0" fontId="5" fillId="2" borderId="0" xfId="1" applyFont="1" applyFill="1"/>
    <xf numFmtId="0" fontId="5" fillId="0" borderId="0" xfId="0" applyFont="1" applyBorder="1" applyAlignment="1">
      <alignment horizontal="centerContinuous"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right"/>
    </xf>
    <xf numFmtId="0" fontId="5" fillId="0" borderId="9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5" fillId="0" borderId="0" xfId="1" applyNumberFormat="1" applyFont="1" applyFill="1"/>
    <xf numFmtId="168" fontId="5" fillId="0" borderId="1" xfId="1" applyNumberFormat="1" applyFont="1" applyFill="1" applyBorder="1"/>
    <xf numFmtId="164" fontId="5" fillId="0" borderId="1" xfId="1" applyNumberFormat="1" applyFont="1" applyFill="1" applyBorder="1"/>
    <xf numFmtId="167" fontId="11" fillId="0" borderId="13" xfId="6" applyNumberFormat="1" applyFont="1" applyFill="1" applyBorder="1" applyAlignment="1">
      <alignment horizontal="right"/>
    </xf>
    <xf numFmtId="167" fontId="11" fillId="0" borderId="9" xfId="6" applyNumberFormat="1" applyFont="1" applyFill="1" applyBorder="1" applyAlignment="1">
      <alignment horizontal="right"/>
    </xf>
    <xf numFmtId="168" fontId="11" fillId="0" borderId="9" xfId="6" applyNumberFormat="1" applyFont="1" applyFill="1" applyBorder="1" applyAlignment="1">
      <alignment horizontal="right"/>
    </xf>
    <xf numFmtId="165" fontId="5" fillId="0" borderId="1" xfId="1" applyNumberFormat="1" applyFont="1" applyFill="1" applyBorder="1"/>
    <xf numFmtId="165" fontId="5" fillId="0" borderId="9" xfId="1" applyNumberFormat="1" applyFont="1" applyFill="1" applyBorder="1"/>
    <xf numFmtId="164" fontId="5" fillId="0" borderId="9" xfId="1" applyNumberFormat="1" applyFont="1" applyFill="1" applyBorder="1"/>
    <xf numFmtId="4" fontId="5" fillId="0" borderId="1" xfId="1" applyNumberFormat="1" applyFont="1" applyFill="1" applyBorder="1"/>
    <xf numFmtId="4" fontId="5" fillId="0" borderId="9" xfId="1" applyNumberFormat="1" applyFont="1" applyFill="1" applyBorder="1"/>
    <xf numFmtId="165" fontId="5" fillId="0" borderId="11" xfId="1" applyNumberFormat="1" applyFont="1" applyFill="1" applyBorder="1"/>
    <xf numFmtId="167" fontId="11" fillId="0" borderId="20" xfId="6" applyNumberFormat="1" applyFont="1" applyFill="1" applyBorder="1" applyAlignment="1">
      <alignment horizontal="right"/>
    </xf>
    <xf numFmtId="165" fontId="11" fillId="0" borderId="20" xfId="6" applyNumberFormat="1" applyFont="1" applyFill="1" applyBorder="1" applyAlignment="1">
      <alignment horizontal="right"/>
    </xf>
    <xf numFmtId="164" fontId="5" fillId="0" borderId="11" xfId="1" applyNumberFormat="1" applyFont="1" applyFill="1" applyBorder="1"/>
    <xf numFmtId="164" fontId="5" fillId="0" borderId="12" xfId="1" applyNumberFormat="1" applyFont="1" applyFill="1" applyBorder="1"/>
    <xf numFmtId="166" fontId="5" fillId="0" borderId="1" xfId="1" applyNumberFormat="1" applyFont="1" applyFill="1" applyBorder="1"/>
    <xf numFmtId="0" fontId="9" fillId="0" borderId="14" xfId="5" applyFont="1" applyFill="1" applyBorder="1" applyAlignment="1" applyProtection="1">
      <alignment horizontal="center" vertical="center" wrapText="1"/>
    </xf>
    <xf numFmtId="0" fontId="9" fillId="0" borderId="15" xfId="5" applyFont="1" applyFill="1" applyBorder="1" applyAlignment="1" applyProtection="1">
      <alignment horizontal="center" vertical="center" wrapText="1"/>
    </xf>
    <xf numFmtId="0" fontId="5" fillId="0" borderId="6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4" fontId="5" fillId="0" borderId="7" xfId="1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6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3" xfId="4" applyFont="1" applyBorder="1" applyAlignment="1">
      <alignment horizontal="left" vertical="center" wrapText="1"/>
    </xf>
    <xf numFmtId="0" fontId="5" fillId="0" borderId="5" xfId="4" applyFont="1" applyBorder="1" applyAlignment="1">
      <alignment horizontal="left" vertical="center" wrapText="1"/>
    </xf>
    <xf numFmtId="0" fontId="5" fillId="0" borderId="18" xfId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3" borderId="3" xfId="4" applyFont="1" applyFill="1" applyBorder="1" applyAlignment="1">
      <alignment horizontal="left" vertical="center" wrapText="1"/>
    </xf>
    <xf numFmtId="0" fontId="5" fillId="3" borderId="5" xfId="4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5" fillId="0" borderId="1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center"/>
    </xf>
    <xf numFmtId="0" fontId="5" fillId="4" borderId="3" xfId="4" applyFont="1" applyFill="1" applyBorder="1" applyAlignment="1">
      <alignment horizontal="left" vertical="center" wrapText="1"/>
    </xf>
    <xf numFmtId="0" fontId="5" fillId="4" borderId="5" xfId="4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</cellXfs>
  <cellStyles count="7">
    <cellStyle name="ЗаголовокСтолбца" xfId="5"/>
    <cellStyle name="Обычный" xfId="0" builtinId="0"/>
    <cellStyle name="Обычный 2_НВВ - сети долгосрочный (15.07) - передано на оформление" xfId="2"/>
    <cellStyle name="Обычный_PREDEL.2008.UNKNOWN" xfId="3"/>
    <cellStyle name="Обычный_Алкоа СМЗ (от Винокуровой)" xfId="1"/>
    <cellStyle name="Обычный_Сведения об отпуске (передаче) электроэнергии потребителям распределительными сетевыми организациями" xfId="4"/>
    <cellStyle name="Обычный_Факт.кальк.САМЕКО(11мес) (2)" xfId="6"/>
  </cellStyles>
  <dxfs count="0"/>
  <tableStyles count="0" defaultTableStyle="TableStyleMedium9" defaultPivotStyle="PivotStyleLight16"/>
  <colors>
    <mruColors>
      <color rgb="FFFFFFCC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5;&#1086;&#1083;&#1100;&#1079;&#1086;&#1074;&#1072;&#1090;&#1077;&#1083;&#1100;\Desktop\&#1070;&#1075;-&#1057;&#1077;&#1090;&#1080;\&#1088;&#1072;&#1089;&#1082;&#1088;&#1099;&#1090;&#1080;&#1077;\&#1045;&#1048;&#1040;&#1057;\46-&#1077;&#1077;%20(&#1087;&#1077;&#1088;&#1077;&#1076;&#1072;&#1095;&#1072;)\46EP.STX(v1.0)2018&#1043;&#1054;&#1044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5;&#1086;&#1083;&#1100;&#1079;&#1086;&#1074;&#1072;&#1090;&#1077;&#1083;&#1100;\Desktop\&#1070;&#1075;-&#1057;&#1077;&#1090;&#1080;\&#1088;&#1072;&#1089;&#1082;&#1088;&#1099;&#1090;&#1080;&#1077;\1122%20&#1092;&#1086;&#1088;&#1084;&#1099;\2018%20&#1075;&#1086;&#1076;%20&#1080;&#1085;&#1092;&#1086;&#1088;&#1084;.&#1086;%20&#1073;&#1072;&#1083;&#1072;&#1085;&#1089;&#1077;%20&#1101;&#1083;.&#1101;&#1085;.%20&#1080;%20&#1084;&#1086;&#1097;&#1085;&#1086;&#1089;&#1090;&#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urinova.DREVO\Downloads\+2018%20&#1075;.%20&#1080;&#1085;&#1092;&#1086;&#1088;&#1084;.&#1086;%20&#1088;&#1072;&#1079;&#1084;&#1077;&#1088;&#1077;%20&#1092;&#1072;&#1082;&#1090;.&#1087;&#1086;&#1090;&#1077;&#1088;&#1100;%20&#1087;&#1086;%20&#1091;&#1088;&#1086;&#1074;&#1085;&#1103;&#1084;%20&#1085;&#1072;&#1087;&#1088;&#1103;&#1078;&#1077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/>
      <sheetData sheetId="3">
        <row r="25">
          <cell r="H25">
            <v>29492.554000000007</v>
          </cell>
        </row>
        <row r="27">
          <cell r="K27">
            <v>19558.655917438875</v>
          </cell>
        </row>
        <row r="33">
          <cell r="G33">
            <v>24779.415000000005</v>
          </cell>
        </row>
        <row r="36">
          <cell r="K36">
            <v>3805.73</v>
          </cell>
        </row>
        <row r="37">
          <cell r="J37">
            <v>5321.75</v>
          </cell>
        </row>
        <row r="39">
          <cell r="G39">
            <v>2508.4390000000012</v>
          </cell>
          <cell r="J39">
            <v>2508.4390000000012</v>
          </cell>
        </row>
        <row r="43">
          <cell r="K43">
            <v>13143.496000000001</v>
          </cell>
        </row>
        <row r="46">
          <cell r="G46">
            <v>375.13200000000001</v>
          </cell>
        </row>
        <row r="47">
          <cell r="K47">
            <v>2609.4299174388707</v>
          </cell>
        </row>
        <row r="49">
          <cell r="J49">
            <v>1728.5770825611291</v>
          </cell>
        </row>
        <row r="63">
          <cell r="H63">
            <v>3.6734597531055462</v>
          </cell>
        </row>
        <row r="65">
          <cell r="K65">
            <v>2.4361381295772686</v>
          </cell>
        </row>
        <row r="74">
          <cell r="J74">
            <v>0.66285322189561502</v>
          </cell>
        </row>
        <row r="75">
          <cell r="K75">
            <v>0.47402459569968508</v>
          </cell>
        </row>
        <row r="77">
          <cell r="J77">
            <v>0.31243986904281779</v>
          </cell>
        </row>
        <row r="81">
          <cell r="K81">
            <v>1.6370946907637769</v>
          </cell>
        </row>
        <row r="84">
          <cell r="H84">
            <v>4.6724753105546218E-2</v>
          </cell>
        </row>
        <row r="87">
          <cell r="G87">
            <v>0.54032262255005059</v>
          </cell>
          <cell r="J87">
            <v>0.2153037794842988</v>
          </cell>
          <cell r="K87">
            <v>0.32501884306575174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.18"/>
      <sheetName val="февр.18"/>
      <sheetName val="март18"/>
      <sheetName val="1кв.2018"/>
      <sheetName val="апр.18"/>
      <sheetName val="май18"/>
      <sheetName val="июнь18"/>
      <sheetName val="2кв.18"/>
      <sheetName val="1п-е18"/>
      <sheetName val="июль18"/>
      <sheetName val="авг.18"/>
      <sheetName val="сент.18"/>
      <sheetName val="3кв.2018"/>
      <sheetName val="9мес.2018"/>
      <sheetName val="платежи мрск"/>
      <sheetName val="для стр-ры 2018 г."/>
      <sheetName val="окт.18"/>
      <sheetName val="нояб.18"/>
      <sheetName val="декаб.18"/>
      <sheetName val="4кв.18"/>
      <sheetName val="год18"/>
    </sheetNames>
    <sheetDataSet>
      <sheetData sheetId="0">
        <row r="11">
          <cell r="B11" t="str">
            <v>Отпуск (передача) электроэнергии  конечным потребителям всего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N1">
            <v>4.6724753105546218E-2</v>
          </cell>
        </row>
        <row r="7">
          <cell r="D7">
            <v>4338.0069999999996</v>
          </cell>
        </row>
        <row r="8">
          <cell r="D8">
            <v>0.14898321012073112</v>
          </cell>
        </row>
        <row r="11">
          <cell r="D11">
            <v>2508.4390000000012</v>
          </cell>
        </row>
        <row r="12">
          <cell r="D12">
            <v>22270.976000000002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год"/>
      <sheetName val="2018год (2)"/>
      <sheetName val="2018год "/>
      <sheetName val="янв.2018"/>
    </sheetNames>
    <sheetDataSet>
      <sheetData sheetId="0" refreshError="1"/>
      <sheetData sheetId="1">
        <row r="14">
          <cell r="C14">
            <v>4338.0069999999996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31"/>
  <sheetViews>
    <sheetView topLeftCell="A2" workbookViewId="0">
      <selection activeCell="E25" sqref="E25"/>
    </sheetView>
  </sheetViews>
  <sheetFormatPr defaultColWidth="9.140625" defaultRowHeight="15.75" x14ac:dyDescent="0.25"/>
  <cols>
    <col min="1" max="1" width="12.5703125" style="1" customWidth="1"/>
    <col min="2" max="2" width="64" style="1" customWidth="1"/>
    <col min="3" max="3" width="10.7109375" style="1" customWidth="1"/>
    <col min="4" max="8" width="13.28515625" style="5" customWidth="1"/>
    <col min="9" max="9" width="9.140625" style="1"/>
    <col min="10" max="12" width="0" style="1" hidden="1" customWidth="1"/>
    <col min="13" max="13" width="9.140625" style="1"/>
    <col min="14" max="14" width="9.5703125" style="1" bestFit="1" customWidth="1"/>
    <col min="15" max="15" width="10.140625" style="1" bestFit="1" customWidth="1"/>
    <col min="16" max="16384" width="9.140625" style="1"/>
  </cols>
  <sheetData>
    <row r="1" spans="1:15" x14ac:dyDescent="0.25">
      <c r="A1" s="13" t="s">
        <v>23</v>
      </c>
      <c r="B1" s="14"/>
      <c r="C1" s="14"/>
      <c r="D1" s="14"/>
      <c r="E1" s="14"/>
      <c r="F1" s="14"/>
      <c r="G1" s="14"/>
      <c r="H1" s="14"/>
    </row>
    <row r="2" spans="1:15" s="2" customFormat="1" ht="15" customHeight="1" x14ac:dyDescent="0.25">
      <c r="A2" s="13" t="s">
        <v>1</v>
      </c>
      <c r="B2" s="14"/>
      <c r="C2" s="14"/>
      <c r="D2" s="14"/>
      <c r="E2" s="15"/>
      <c r="F2" s="15"/>
      <c r="G2" s="15"/>
      <c r="H2" s="15"/>
    </row>
    <row r="3" spans="1:15" s="2" customFormat="1" ht="15" customHeight="1" x14ac:dyDescent="0.25">
      <c r="A3" s="8"/>
      <c r="B3" s="8"/>
      <c r="C3" s="8"/>
      <c r="D3" s="9"/>
      <c r="E3" s="9"/>
      <c r="F3" s="9"/>
      <c r="G3" s="9"/>
      <c r="H3" s="9"/>
    </row>
    <row r="4" spans="1:15" s="2" customFormat="1" ht="17.25" thickBot="1" x14ac:dyDescent="0.35">
      <c r="A4" s="3"/>
      <c r="B4" s="4"/>
      <c r="C4" s="4"/>
      <c r="D4" s="10"/>
      <c r="F4" s="10"/>
      <c r="G4" s="10"/>
      <c r="H4" s="10" t="s">
        <v>6</v>
      </c>
    </row>
    <row r="5" spans="1:15" x14ac:dyDescent="0.25">
      <c r="A5" s="71" t="s">
        <v>10</v>
      </c>
      <c r="B5" s="73" t="s">
        <v>0</v>
      </c>
      <c r="C5" s="73" t="s">
        <v>13</v>
      </c>
      <c r="D5" s="75" t="s">
        <v>14</v>
      </c>
      <c r="E5" s="16" t="s">
        <v>15</v>
      </c>
      <c r="F5" s="16"/>
      <c r="G5" s="16"/>
      <c r="H5" s="17"/>
    </row>
    <row r="6" spans="1:15" x14ac:dyDescent="0.25">
      <c r="A6" s="72"/>
      <c r="B6" s="74"/>
      <c r="C6" s="74"/>
      <c r="D6" s="76"/>
      <c r="E6" s="11" t="s">
        <v>16</v>
      </c>
      <c r="F6" s="11" t="s">
        <v>17</v>
      </c>
      <c r="G6" s="11" t="s">
        <v>4</v>
      </c>
      <c r="H6" s="18" t="s">
        <v>5</v>
      </c>
      <c r="M6" s="1" t="s">
        <v>25</v>
      </c>
      <c r="N6" s="1" t="s">
        <v>24</v>
      </c>
    </row>
    <row r="7" spans="1:15" ht="33.75" customHeight="1" x14ac:dyDescent="0.25">
      <c r="A7" s="77" t="s">
        <v>11</v>
      </c>
      <c r="B7" s="79" t="s">
        <v>7</v>
      </c>
      <c r="C7" s="12" t="s">
        <v>8</v>
      </c>
      <c r="D7" s="7">
        <f>G7</f>
        <v>29117.422000000002</v>
      </c>
      <c r="E7" s="7">
        <f>G7</f>
        <v>29117.422000000002</v>
      </c>
      <c r="F7" s="29">
        <v>0</v>
      </c>
      <c r="G7" s="7">
        <f>G11+G13+G20+H20+H16+H18+H11</f>
        <v>29117.422000000002</v>
      </c>
      <c r="H7" s="19">
        <f>H9+H11+H20</f>
        <v>19558.655917438875</v>
      </c>
      <c r="J7" s="6">
        <f>H7-H13-H20</f>
        <v>0</v>
      </c>
      <c r="M7" s="1">
        <f>'[1]Отпуск ЭЭ сет организациями'!$H$25-'[1]Отпуск ЭЭ сет организациями'!$G$46</f>
        <v>29117.422000000006</v>
      </c>
      <c r="N7" s="35">
        <f>'[1]Отпуск ЭЭ сет организациями'!$K$27</f>
        <v>19558.655917438875</v>
      </c>
      <c r="O7" s="6">
        <f>H7-H16-H18-H20</f>
        <v>3.637978807091713E-12</v>
      </c>
    </row>
    <row r="8" spans="1:15" ht="30" customHeight="1" x14ac:dyDescent="0.25">
      <c r="A8" s="78"/>
      <c r="B8" s="80"/>
      <c r="C8" s="12" t="s">
        <v>9</v>
      </c>
      <c r="D8" s="24">
        <f>G8</f>
        <v>3.6267349999519456</v>
      </c>
      <c r="E8" s="24">
        <f>G8</f>
        <v>3.6267349999519456</v>
      </c>
      <c r="F8" s="29">
        <v>0</v>
      </c>
      <c r="G8" s="24">
        <f>G12+G14+H14+G22+H22</f>
        <v>3.6267349999519456</v>
      </c>
      <c r="H8" s="22">
        <f>H10+H12+H22</f>
        <v>2.4361381295292137</v>
      </c>
      <c r="J8" s="28">
        <f>H8-H10-H22</f>
        <v>0</v>
      </c>
      <c r="M8" s="36">
        <f>'[1]Отпуск ЭЭ сет организациями'!$H$63-'[1]Отпуск ЭЭ сет организациями'!$H$84</f>
        <v>3.626735</v>
      </c>
      <c r="N8" s="37">
        <f>'[1]Отпуск ЭЭ сет организациями'!$K$65</f>
        <v>2.4361381295772686</v>
      </c>
    </row>
    <row r="9" spans="1:15" ht="30" customHeight="1" x14ac:dyDescent="0.25">
      <c r="A9" s="77" t="s">
        <v>12</v>
      </c>
      <c r="B9" s="79" t="s">
        <v>19</v>
      </c>
      <c r="C9" s="12" t="s">
        <v>8</v>
      </c>
      <c r="D9" s="7">
        <f t="shared" ref="D9:D12" si="0">SUM(E9:H9)</f>
        <v>22270.976000000002</v>
      </c>
      <c r="E9" s="29">
        <v>0</v>
      </c>
      <c r="F9" s="29">
        <v>0</v>
      </c>
      <c r="G9" s="7">
        <f>G13</f>
        <v>5321.75</v>
      </c>
      <c r="H9" s="19">
        <f>H13</f>
        <v>16949.226000000002</v>
      </c>
      <c r="M9" s="28">
        <f>G8-M8</f>
        <v>-4.8054449308665426E-11</v>
      </c>
    </row>
    <row r="10" spans="1:15" ht="25.5" customHeight="1" x14ac:dyDescent="0.25">
      <c r="A10" s="87"/>
      <c r="B10" s="80"/>
      <c r="C10" s="12" t="s">
        <v>9</v>
      </c>
      <c r="D10" s="24">
        <f t="shared" si="0"/>
        <v>2.7739725083590767</v>
      </c>
      <c r="E10" s="29">
        <v>0</v>
      </c>
      <c r="F10" s="29">
        <v>0</v>
      </c>
      <c r="G10" s="24">
        <f>G14</f>
        <v>0.66285322189561502</v>
      </c>
      <c r="H10" s="22">
        <f>H14</f>
        <v>2.1111192864634618</v>
      </c>
      <c r="M10" s="6">
        <f>G7-M7</f>
        <v>0</v>
      </c>
    </row>
    <row r="11" spans="1:15" ht="18" customHeight="1" x14ac:dyDescent="0.25">
      <c r="A11" s="88"/>
      <c r="B11" s="83" t="s">
        <v>18</v>
      </c>
      <c r="C11" s="38" t="s">
        <v>8</v>
      </c>
      <c r="D11" s="39">
        <f t="shared" si="0"/>
        <v>2508.4390000000012</v>
      </c>
      <c r="E11" s="40">
        <v>0</v>
      </c>
      <c r="F11" s="40">
        <v>0</v>
      </c>
      <c r="G11" s="41">
        <f>'[1]Отпуск ЭЭ сет организациями'!$J$39</f>
        <v>2508.4390000000012</v>
      </c>
      <c r="H11" s="42">
        <v>0</v>
      </c>
      <c r="M11" s="1">
        <f>[2]год18!$D$11</f>
        <v>2508.4390000000012</v>
      </c>
    </row>
    <row r="12" spans="1:15" ht="18" customHeight="1" x14ac:dyDescent="0.25">
      <c r="A12" s="88"/>
      <c r="B12" s="84"/>
      <c r="C12" s="38" t="s">
        <v>9</v>
      </c>
      <c r="D12" s="43">
        <f t="shared" si="0"/>
        <v>0.31243986904281779</v>
      </c>
      <c r="E12" s="40">
        <v>0</v>
      </c>
      <c r="F12" s="40">
        <v>0</v>
      </c>
      <c r="G12" s="43">
        <f>'[1]Отпуск ЭЭ сет организациями'!$J$77</f>
        <v>0.31243986904281779</v>
      </c>
      <c r="H12" s="42">
        <v>0</v>
      </c>
    </row>
    <row r="13" spans="1:15" ht="21.75" customHeight="1" x14ac:dyDescent="0.25">
      <c r="A13" s="88"/>
      <c r="B13" s="79" t="str">
        <f>[2]янв.18!$B$11</f>
        <v>Отпуск (передача) электроэнергии  конечным потребителям всего</v>
      </c>
      <c r="C13" s="12" t="s">
        <v>8</v>
      </c>
      <c r="D13" s="7">
        <f>SUM(E13:H13)</f>
        <v>22270.976000000002</v>
      </c>
      <c r="E13" s="29">
        <v>0</v>
      </c>
      <c r="F13" s="29">
        <v>0</v>
      </c>
      <c r="G13" s="7">
        <f>G16+G18</f>
        <v>5321.75</v>
      </c>
      <c r="H13" s="19">
        <f>H16+H18</f>
        <v>16949.226000000002</v>
      </c>
      <c r="J13" s="6">
        <f>SUM(E13:H13)</f>
        <v>22270.976000000002</v>
      </c>
      <c r="M13" s="1">
        <f>[2]год18!$D$12</f>
        <v>22270.976000000002</v>
      </c>
    </row>
    <row r="14" spans="1:15" ht="18" customHeight="1" x14ac:dyDescent="0.25">
      <c r="A14" s="88"/>
      <c r="B14" s="80"/>
      <c r="C14" s="12" t="s">
        <v>9</v>
      </c>
      <c r="D14" s="24">
        <f>SUM(E14:H14)</f>
        <v>2.7739725083590767</v>
      </c>
      <c r="E14" s="29">
        <v>0</v>
      </c>
      <c r="F14" s="29">
        <v>0</v>
      </c>
      <c r="G14" s="24">
        <f>G17+G19</f>
        <v>0.66285322189561502</v>
      </c>
      <c r="H14" s="25">
        <f>H17+H19</f>
        <v>2.1111192864634618</v>
      </c>
      <c r="J14" s="23">
        <f>SUM(E14:H14)</f>
        <v>2.7739725083590767</v>
      </c>
    </row>
    <row r="15" spans="1:15" ht="15.75" customHeight="1" x14ac:dyDescent="0.25">
      <c r="A15" s="88"/>
      <c r="B15" s="21" t="s">
        <v>2</v>
      </c>
      <c r="C15" s="12"/>
      <c r="D15" s="7"/>
      <c r="E15" s="29"/>
      <c r="F15" s="29"/>
      <c r="G15" s="7"/>
      <c r="H15" s="19"/>
    </row>
    <row r="16" spans="1:15" x14ac:dyDescent="0.25">
      <c r="A16" s="88"/>
      <c r="B16" s="79" t="s">
        <v>20</v>
      </c>
      <c r="C16" s="12" t="s">
        <v>8</v>
      </c>
      <c r="D16" s="7">
        <f>SUM(E16:H16)</f>
        <v>9127.48</v>
      </c>
      <c r="E16" s="29">
        <v>0</v>
      </c>
      <c r="F16" s="29">
        <v>0</v>
      </c>
      <c r="G16" s="32">
        <f>'[1]Отпуск ЭЭ сет организациями'!$J$37</f>
        <v>5321.75</v>
      </c>
      <c r="H16" s="31">
        <f>'[1]Отпуск ЭЭ сет организациями'!$K$36</f>
        <v>3805.73</v>
      </c>
    </row>
    <row r="17" spans="1:13" x14ac:dyDescent="0.25">
      <c r="A17" s="88"/>
      <c r="B17" s="80"/>
      <c r="C17" s="12" t="s">
        <v>9</v>
      </c>
      <c r="D17" s="24">
        <f>SUM(E17:H17)</f>
        <v>1.1368778175953</v>
      </c>
      <c r="E17" s="29">
        <v>0</v>
      </c>
      <c r="F17" s="29">
        <v>0</v>
      </c>
      <c r="G17" s="24">
        <f>'[1]Отпуск ЭЭ сет организациями'!$J$74</f>
        <v>0.66285322189561502</v>
      </c>
      <c r="H17" s="25">
        <f>'[1]Отпуск ЭЭ сет организациями'!$K$75</f>
        <v>0.47402459569968508</v>
      </c>
    </row>
    <row r="18" spans="1:13" x14ac:dyDescent="0.25">
      <c r="A18" s="88"/>
      <c r="B18" s="79" t="s">
        <v>21</v>
      </c>
      <c r="C18" s="12" t="s">
        <v>8</v>
      </c>
      <c r="D18" s="5">
        <f>SUM(E18:H18)</f>
        <v>13143.496000000001</v>
      </c>
      <c r="E18" s="29">
        <v>0</v>
      </c>
      <c r="F18" s="29">
        <v>0</v>
      </c>
      <c r="G18" s="29">
        <v>0</v>
      </c>
      <c r="H18" s="19">
        <f>'[1]Отпуск ЭЭ сет организациями'!$K$43</f>
        <v>13143.496000000001</v>
      </c>
    </row>
    <row r="19" spans="1:13" x14ac:dyDescent="0.25">
      <c r="A19" s="89"/>
      <c r="B19" s="80"/>
      <c r="C19" s="12" t="s">
        <v>9</v>
      </c>
      <c r="D19" s="24">
        <f>SUM(E19:H19)</f>
        <v>1.6370946907637769</v>
      </c>
      <c r="E19" s="29">
        <v>0</v>
      </c>
      <c r="F19" s="29">
        <v>0</v>
      </c>
      <c r="G19" s="29">
        <v>0</v>
      </c>
      <c r="H19" s="25">
        <f>'[1]Отпуск ЭЭ сет организациями'!$K$81</f>
        <v>1.6370946907637769</v>
      </c>
    </row>
    <row r="20" spans="1:13" x14ac:dyDescent="0.25">
      <c r="A20" s="77" t="s">
        <v>12</v>
      </c>
      <c r="B20" s="79" t="s">
        <v>22</v>
      </c>
      <c r="C20" s="12" t="s">
        <v>8</v>
      </c>
      <c r="D20" s="7">
        <f>SUM(E20:H20)</f>
        <v>4338.0069999999996</v>
      </c>
      <c r="E20" s="29">
        <v>0</v>
      </c>
      <c r="F20" s="29">
        <v>0</v>
      </c>
      <c r="G20" s="7">
        <f>'[1]Отпуск ЭЭ сет организациями'!$J$49</f>
        <v>1728.5770825611291</v>
      </c>
      <c r="H20" s="19">
        <f>'[1]Отпуск ЭЭ сет организациями'!$K$47</f>
        <v>2609.4299174388707</v>
      </c>
      <c r="M20" s="5">
        <f>'[3]2018год (2)'!$C$14</f>
        <v>4338.0069999999996</v>
      </c>
    </row>
    <row r="21" spans="1:13" x14ac:dyDescent="0.25">
      <c r="A21" s="81"/>
      <c r="B21" s="85"/>
      <c r="C21" s="12" t="s">
        <v>3</v>
      </c>
      <c r="D21" s="33">
        <f>D20/D7*100</f>
        <v>14.898321012073112</v>
      </c>
      <c r="E21" s="29">
        <v>0</v>
      </c>
      <c r="F21" s="29">
        <v>0</v>
      </c>
      <c r="G21" s="33">
        <f>G20/G7*100</f>
        <v>5.9365732397639084</v>
      </c>
      <c r="H21" s="34">
        <f>H20/H7*100</f>
        <v>13.3415605267244</v>
      </c>
      <c r="M21" s="1">
        <f>[2]год18!$D$7</f>
        <v>4338.0069999999996</v>
      </c>
    </row>
    <row r="22" spans="1:13" ht="16.5" thickBot="1" x14ac:dyDescent="0.3">
      <c r="A22" s="82"/>
      <c r="B22" s="86"/>
      <c r="C22" s="20" t="s">
        <v>9</v>
      </c>
      <c r="D22" s="26">
        <f>SUM(E22:H22)</f>
        <v>0.54032262255005059</v>
      </c>
      <c r="E22" s="30">
        <v>0</v>
      </c>
      <c r="F22" s="30"/>
      <c r="G22" s="26">
        <f>'[1]Отпуск ЭЭ сет организациями'!$J$87</f>
        <v>0.2153037794842988</v>
      </c>
      <c r="H22" s="27">
        <f>'[1]Отпуск ЭЭ сет организациями'!$K$87</f>
        <v>0.32501884306575174</v>
      </c>
      <c r="M22" s="1">
        <f>'[1]Отпуск ЭЭ сет организациями'!$G$87</f>
        <v>0.54032262255005059</v>
      </c>
    </row>
    <row r="25" spans="1:13" x14ac:dyDescent="0.25">
      <c r="M25" s="44">
        <f>[2]год18!$D$8</f>
        <v>0.14898321012073112</v>
      </c>
    </row>
    <row r="26" spans="1:13" x14ac:dyDescent="0.25">
      <c r="D26" s="5">
        <f>D16+D18</f>
        <v>22270.976000000002</v>
      </c>
    </row>
    <row r="29" spans="1:13" x14ac:dyDescent="0.25">
      <c r="G29" s="5" t="s">
        <v>25</v>
      </c>
      <c r="H29" s="5" t="s">
        <v>24</v>
      </c>
    </row>
    <row r="30" spans="1:13" x14ac:dyDescent="0.25">
      <c r="G30" s="5">
        <f>6.12</f>
        <v>6.12</v>
      </c>
      <c r="H30" s="5">
        <v>7.27</v>
      </c>
    </row>
    <row r="31" spans="1:13" x14ac:dyDescent="0.25">
      <c r="D31" s="5">
        <f>'[1]Отпуск ЭЭ сет организациями'!$G$33-'[1]Отпуск ЭЭ сет организациями'!$G$39</f>
        <v>22270.976000000002</v>
      </c>
      <c r="G31" s="5">
        <f>[2]год18!$D$8*100</f>
        <v>14.898321012073112</v>
      </c>
    </row>
  </sheetData>
  <mergeCells count="14">
    <mergeCell ref="A20:A22"/>
    <mergeCell ref="B9:B10"/>
    <mergeCell ref="B11:B12"/>
    <mergeCell ref="B13:B14"/>
    <mergeCell ref="B16:B17"/>
    <mergeCell ref="B18:B19"/>
    <mergeCell ref="B20:B22"/>
    <mergeCell ref="A9:A19"/>
    <mergeCell ref="A5:A6"/>
    <mergeCell ref="B5:B6"/>
    <mergeCell ref="C5:C6"/>
    <mergeCell ref="D5:D6"/>
    <mergeCell ref="A7:A8"/>
    <mergeCell ref="B7:B8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7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4"/>
  <sheetViews>
    <sheetView tabSelected="1" workbookViewId="0">
      <selection activeCell="H10" sqref="H10"/>
    </sheetView>
  </sheetViews>
  <sheetFormatPr defaultColWidth="9.140625" defaultRowHeight="15.75" x14ac:dyDescent="0.25"/>
  <cols>
    <col min="1" max="1" width="12.5703125" style="1" customWidth="1"/>
    <col min="2" max="2" width="64" style="1" customWidth="1"/>
    <col min="3" max="3" width="10.7109375" style="1" customWidth="1"/>
    <col min="4" max="8" width="13.28515625" style="5" customWidth="1"/>
    <col min="9" max="9" width="9.140625" style="1"/>
    <col min="10" max="11" width="10.140625" style="1" bestFit="1" customWidth="1"/>
    <col min="12" max="16384" width="9.140625" style="1"/>
  </cols>
  <sheetData>
    <row r="1" spans="1:11" x14ac:dyDescent="0.25">
      <c r="A1" s="13" t="s">
        <v>30</v>
      </c>
      <c r="B1" s="47"/>
      <c r="C1" s="47"/>
      <c r="D1" s="47"/>
      <c r="E1" s="47"/>
      <c r="F1" s="47"/>
      <c r="G1" s="47"/>
      <c r="H1" s="47"/>
    </row>
    <row r="2" spans="1:11" s="2" customFormat="1" ht="15" customHeight="1" x14ac:dyDescent="0.25">
      <c r="A2" s="13" t="s">
        <v>1</v>
      </c>
      <c r="B2" s="47"/>
      <c r="C2" s="47"/>
      <c r="D2" s="47"/>
      <c r="E2" s="48"/>
      <c r="F2" s="48"/>
      <c r="G2" s="48"/>
      <c r="H2" s="48"/>
    </row>
    <row r="3" spans="1:11" s="2" customFormat="1" ht="15" customHeight="1" x14ac:dyDescent="0.25">
      <c r="A3" s="8"/>
      <c r="B3" s="8"/>
      <c r="C3" s="8"/>
      <c r="D3" s="49"/>
      <c r="E3" s="49"/>
      <c r="F3" s="49"/>
      <c r="G3" s="49"/>
      <c r="H3" s="49"/>
    </row>
    <row r="4" spans="1:11" s="2" customFormat="1" ht="17.25" thickBot="1" x14ac:dyDescent="0.35">
      <c r="A4" s="3"/>
      <c r="B4" s="50"/>
      <c r="C4" s="50"/>
      <c r="D4" s="51"/>
      <c r="F4" s="51"/>
      <c r="G4" s="51"/>
      <c r="H4" s="10" t="s">
        <v>27</v>
      </c>
    </row>
    <row r="5" spans="1:11" x14ac:dyDescent="0.25">
      <c r="A5" s="71" t="s">
        <v>10</v>
      </c>
      <c r="B5" s="73" t="s">
        <v>0</v>
      </c>
      <c r="C5" s="73" t="s">
        <v>13</v>
      </c>
      <c r="D5" s="75" t="s">
        <v>14</v>
      </c>
      <c r="E5" s="16" t="s">
        <v>15</v>
      </c>
      <c r="F5" s="16"/>
      <c r="G5" s="16"/>
      <c r="H5" s="17"/>
    </row>
    <row r="6" spans="1:11" x14ac:dyDescent="0.25">
      <c r="A6" s="72"/>
      <c r="B6" s="74"/>
      <c r="C6" s="74"/>
      <c r="D6" s="94"/>
      <c r="E6" s="53" t="s">
        <v>16</v>
      </c>
      <c r="F6" s="53" t="s">
        <v>17</v>
      </c>
      <c r="G6" s="53" t="s">
        <v>4</v>
      </c>
      <c r="H6" s="52" t="s">
        <v>5</v>
      </c>
    </row>
    <row r="7" spans="1:11" ht="33.75" customHeight="1" x14ac:dyDescent="0.25">
      <c r="A7" s="77" t="s">
        <v>29</v>
      </c>
      <c r="B7" s="79" t="s">
        <v>7</v>
      </c>
      <c r="C7" s="12" t="s">
        <v>8</v>
      </c>
      <c r="D7" s="56">
        <f>E7</f>
        <v>48692.838999999993</v>
      </c>
      <c r="E7" s="56">
        <f>G7</f>
        <v>48692.838999999993</v>
      </c>
      <c r="F7" s="57">
        <v>0</v>
      </c>
      <c r="G7" s="56">
        <f>H7+G11+G13+G20</f>
        <v>48692.838999999993</v>
      </c>
      <c r="H7" s="62">
        <f>H9+H20</f>
        <v>38125.559599999993</v>
      </c>
      <c r="K7" s="6"/>
    </row>
    <row r="8" spans="1:11" ht="30" customHeight="1" x14ac:dyDescent="0.25">
      <c r="A8" s="95"/>
      <c r="B8" s="80"/>
      <c r="C8" s="12" t="s">
        <v>9</v>
      </c>
      <c r="D8" s="60">
        <f>E8</f>
        <v>5.0447049999403619</v>
      </c>
      <c r="E8" s="60">
        <f>G8</f>
        <v>5.0447049999403619</v>
      </c>
      <c r="F8" s="57">
        <v>0</v>
      </c>
      <c r="G8" s="60">
        <f>H8+G10+G12+G22</f>
        <v>5.0447049999403619</v>
      </c>
      <c r="H8" s="61">
        <f>H10+H22</f>
        <v>4.0401443680819629</v>
      </c>
      <c r="K8" s="6"/>
    </row>
    <row r="9" spans="1:11" ht="30" customHeight="1" x14ac:dyDescent="0.25">
      <c r="A9" s="77" t="s">
        <v>29</v>
      </c>
      <c r="B9" s="79" t="s">
        <v>19</v>
      </c>
      <c r="C9" s="12" t="s">
        <v>8</v>
      </c>
      <c r="D9" s="56">
        <f>G9+H9</f>
        <v>43002.951999999997</v>
      </c>
      <c r="E9" s="57">
        <v>0</v>
      </c>
      <c r="F9" s="57">
        <v>0</v>
      </c>
      <c r="G9" s="56">
        <f>G13</f>
        <v>7379.83</v>
      </c>
      <c r="H9" s="62">
        <f>H13</f>
        <v>35623.121999999996</v>
      </c>
      <c r="K9" s="23"/>
    </row>
    <row r="10" spans="1:11" ht="25.5" customHeight="1" x14ac:dyDescent="0.25">
      <c r="A10" s="91"/>
      <c r="B10" s="80"/>
      <c r="C10" s="12" t="s">
        <v>9</v>
      </c>
      <c r="D10" s="56">
        <f>G10+H10</f>
        <v>4.5415873978702548</v>
      </c>
      <c r="E10" s="57">
        <v>0</v>
      </c>
      <c r="F10" s="57">
        <v>0</v>
      </c>
      <c r="G10" s="56">
        <f>G14</f>
        <v>0.76842511144437797</v>
      </c>
      <c r="H10" s="62">
        <f>H14</f>
        <v>3.7731622864258769</v>
      </c>
    </row>
    <row r="11" spans="1:11" s="46" customFormat="1" ht="18" customHeight="1" x14ac:dyDescent="0.25">
      <c r="A11" s="92"/>
      <c r="B11" s="96" t="s">
        <v>18</v>
      </c>
      <c r="C11" s="45" t="s">
        <v>8</v>
      </c>
      <c r="D11" s="56">
        <f>G11</f>
        <v>2561.84</v>
      </c>
      <c r="E11" s="57">
        <v>0</v>
      </c>
      <c r="F11" s="57">
        <v>0</v>
      </c>
      <c r="G11" s="55">
        <v>2561.84</v>
      </c>
      <c r="H11" s="58">
        <v>0</v>
      </c>
    </row>
    <row r="12" spans="1:11" s="46" customFormat="1" ht="18" customHeight="1" x14ac:dyDescent="0.25">
      <c r="A12" s="92"/>
      <c r="B12" s="97"/>
      <c r="C12" s="45" t="s">
        <v>9</v>
      </c>
      <c r="D12" s="70">
        <f>G12</f>
        <v>0.16939000000000001</v>
      </c>
      <c r="E12" s="57">
        <v>0</v>
      </c>
      <c r="F12" s="57">
        <v>0</v>
      </c>
      <c r="G12" s="70">
        <v>0.16939000000000001</v>
      </c>
      <c r="H12" s="58">
        <v>0</v>
      </c>
    </row>
    <row r="13" spans="1:11" ht="21.75" customHeight="1" x14ac:dyDescent="0.25">
      <c r="A13" s="92"/>
      <c r="B13" s="79" t="s">
        <v>26</v>
      </c>
      <c r="C13" s="12" t="s">
        <v>8</v>
      </c>
      <c r="D13" s="56">
        <f>G13+H13</f>
        <v>43002.951999999997</v>
      </c>
      <c r="E13" s="57">
        <v>0</v>
      </c>
      <c r="F13" s="57">
        <v>0</v>
      </c>
      <c r="G13" s="56">
        <f>G16</f>
        <v>7379.83</v>
      </c>
      <c r="H13" s="62">
        <f>H16+H18</f>
        <v>35623.121999999996</v>
      </c>
    </row>
    <row r="14" spans="1:11" ht="18" customHeight="1" x14ac:dyDescent="0.25">
      <c r="A14" s="92"/>
      <c r="B14" s="80"/>
      <c r="C14" s="12" t="s">
        <v>9</v>
      </c>
      <c r="D14" s="56">
        <f>G14+H14</f>
        <v>4.5415873978702548</v>
      </c>
      <c r="E14" s="57">
        <v>0</v>
      </c>
      <c r="F14" s="57">
        <v>0</v>
      </c>
      <c r="G14" s="56">
        <f>G17</f>
        <v>0.76842511144437797</v>
      </c>
      <c r="H14" s="62">
        <f>H17+H19</f>
        <v>3.7731622864258769</v>
      </c>
    </row>
    <row r="15" spans="1:11" ht="15.75" customHeight="1" x14ac:dyDescent="0.25">
      <c r="A15" s="92"/>
      <c r="B15" s="21" t="s">
        <v>2</v>
      </c>
      <c r="C15" s="12"/>
      <c r="D15" s="56"/>
      <c r="E15" s="57"/>
      <c r="F15" s="57"/>
      <c r="G15" s="56"/>
      <c r="H15" s="62"/>
    </row>
    <row r="16" spans="1:11" x14ac:dyDescent="0.25">
      <c r="A16" s="92"/>
      <c r="B16" s="79" t="s">
        <v>20</v>
      </c>
      <c r="C16" s="12" t="s">
        <v>8</v>
      </c>
      <c r="D16" s="56">
        <f>G16+H16</f>
        <v>14137.975999999999</v>
      </c>
      <c r="E16" s="57">
        <v>0</v>
      </c>
      <c r="F16" s="57">
        <v>0</v>
      </c>
      <c r="G16" s="55">
        <v>7379.83</v>
      </c>
      <c r="H16" s="59">
        <v>6758.1459999999997</v>
      </c>
    </row>
    <row r="17" spans="1:10" x14ac:dyDescent="0.25">
      <c r="A17" s="92"/>
      <c r="B17" s="80"/>
      <c r="C17" s="12" t="s">
        <v>9</v>
      </c>
      <c r="D17" s="56">
        <f t="shared" ref="D17:D20" si="0">G17+H17</f>
        <v>1.482702352729985</v>
      </c>
      <c r="E17" s="57">
        <v>0</v>
      </c>
      <c r="F17" s="57">
        <v>0</v>
      </c>
      <c r="G17" s="56">
        <v>0.76842511144437797</v>
      </c>
      <c r="H17" s="62">
        <v>0.71427724128560699</v>
      </c>
    </row>
    <row r="18" spans="1:10" x14ac:dyDescent="0.25">
      <c r="A18" s="92"/>
      <c r="B18" s="79" t="s">
        <v>21</v>
      </c>
      <c r="C18" s="12" t="s">
        <v>8</v>
      </c>
      <c r="D18" s="56">
        <f t="shared" si="0"/>
        <v>28864.975999999999</v>
      </c>
      <c r="E18" s="57">
        <v>0</v>
      </c>
      <c r="F18" s="57">
        <v>0</v>
      </c>
      <c r="G18" s="57">
        <v>0</v>
      </c>
      <c r="H18" s="62">
        <v>28864.975999999999</v>
      </c>
    </row>
    <row r="19" spans="1:10" x14ac:dyDescent="0.25">
      <c r="A19" s="93"/>
      <c r="B19" s="80"/>
      <c r="C19" s="12" t="s">
        <v>9</v>
      </c>
      <c r="D19" s="56">
        <f t="shared" si="0"/>
        <v>3.0588850451402698</v>
      </c>
      <c r="E19" s="57">
        <v>0</v>
      </c>
      <c r="F19" s="57">
        <v>0</v>
      </c>
      <c r="G19" s="57">
        <v>0</v>
      </c>
      <c r="H19" s="62">
        <v>3.0588850451402698</v>
      </c>
    </row>
    <row r="20" spans="1:10" x14ac:dyDescent="0.25">
      <c r="A20" s="77" t="s">
        <v>28</v>
      </c>
      <c r="B20" s="96" t="s">
        <v>22</v>
      </c>
      <c r="C20" s="12" t="s">
        <v>8</v>
      </c>
      <c r="D20" s="56">
        <f t="shared" si="0"/>
        <v>3128.0470000000005</v>
      </c>
      <c r="E20" s="57">
        <v>0</v>
      </c>
      <c r="F20" s="57">
        <v>0</v>
      </c>
      <c r="G20" s="56">
        <v>625.60940000000005</v>
      </c>
      <c r="H20" s="62">
        <v>2502.4376000000002</v>
      </c>
    </row>
    <row r="21" spans="1:10" x14ac:dyDescent="0.25">
      <c r="A21" s="81"/>
      <c r="B21" s="98"/>
      <c r="C21" s="12" t="s">
        <v>3</v>
      </c>
      <c r="D21" s="63">
        <f>D20/D7*100</f>
        <v>6.4240390666069018</v>
      </c>
      <c r="E21" s="57">
        <v>0</v>
      </c>
      <c r="F21" s="57">
        <v>0</v>
      </c>
      <c r="G21" s="63">
        <f>G20/G7*100</f>
        <v>1.2848078133213801</v>
      </c>
      <c r="H21" s="64">
        <f>H20/H7*100</f>
        <v>6.563674412270136</v>
      </c>
      <c r="J21" s="6"/>
    </row>
    <row r="22" spans="1:10" ht="16.5" thickBot="1" x14ac:dyDescent="0.3">
      <c r="A22" s="90"/>
      <c r="B22" s="99"/>
      <c r="C22" s="20" t="s">
        <v>9</v>
      </c>
      <c r="D22" s="65">
        <f>G22+H22</f>
        <v>0.33372760207010743</v>
      </c>
      <c r="E22" s="66">
        <v>0</v>
      </c>
      <c r="F22" s="67"/>
      <c r="G22" s="68">
        <v>6.6745520414021403E-2</v>
      </c>
      <c r="H22" s="69">
        <v>0.266982081656086</v>
      </c>
    </row>
    <row r="23" spans="1:10" x14ac:dyDescent="0.25">
      <c r="D23" s="54"/>
      <c r="J23" s="6"/>
    </row>
    <row r="24" spans="1:10" x14ac:dyDescent="0.25">
      <c r="J24" s="28"/>
    </row>
  </sheetData>
  <mergeCells count="14">
    <mergeCell ref="A5:A6"/>
    <mergeCell ref="B5:B6"/>
    <mergeCell ref="C5:C6"/>
    <mergeCell ref="D5:D6"/>
    <mergeCell ref="A7:A8"/>
    <mergeCell ref="B7:B8"/>
    <mergeCell ref="A20:A22"/>
    <mergeCell ref="B20:B22"/>
    <mergeCell ref="A9:A19"/>
    <mergeCell ref="B9:B10"/>
    <mergeCell ref="B11:B12"/>
    <mergeCell ref="B13:B14"/>
    <mergeCell ref="B16:B17"/>
    <mergeCell ref="B18:B19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7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Баланс 2018г.</vt:lpstr>
      <vt:lpstr> Баланс 2022 г. </vt:lpstr>
    </vt:vector>
  </TitlesOfParts>
  <Company>Alcoa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goryug</dc:creator>
  <cp:lastModifiedBy>Куринова Ольга Анатольевна</cp:lastModifiedBy>
  <cp:lastPrinted>2018-03-09T14:33:30Z</cp:lastPrinted>
  <dcterms:created xsi:type="dcterms:W3CDTF">2014-06-11T10:56:12Z</dcterms:created>
  <dcterms:modified xsi:type="dcterms:W3CDTF">2023-02-06T05:55:05Z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-1561124072</vt:i4>
  </property>
  <property fmtid="{D5CDD505-2E9C-101B-9397-08002B2CF9AE}" pid="3" name="_NewReviewCycle">
    <vt:lpwstr/>
  </property>
  <property fmtid="{D5CDD505-2E9C-101B-9397-08002B2CF9AE}" pid="4" name="_EmailSubject">
    <vt:lpwstr>Для Харитоновой Л.С.</vt:lpwstr>
  </property>
  <property fmtid="{D5CDD505-2E9C-101B-9397-08002B2CF9AE}" pid="5" name="_AuthorEmail">
    <vt:lpwstr>Galina.Goryunova@arconic.com</vt:lpwstr>
  </property>
  <property fmtid="{D5CDD505-2E9C-101B-9397-08002B2CF9AE}" pid="6" name="_AuthorEmailDisplayName">
    <vt:lpwstr>Goryunova, Galina</vt:lpwstr>
  </property>
  <property fmtid="{D5CDD505-2E9C-101B-9397-08002B2CF9AE}" pid="7" name="_ReviewingToolsShownOnce">
    <vt:lpwstr/>
  </property>
</Properties>
</file>